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35" documentId="13_ncr:1_{614FC2FA-BF63-42AC-B368-65CD8531A0DD}" xr6:coauthVersionLast="47" xr6:coauthVersionMax="47" xr10:uidLastSave="{50693B60-6D36-483C-A3E3-AED65BF51F41}"/>
  <bookViews>
    <workbookView xWindow="-120" yWindow="-120" windowWidth="20730" windowHeight="11040" xr2:uid="{00473EA7-88E8-491B-B800-433EC08ABE0C}"/>
  </bookViews>
  <sheets>
    <sheet name="Resumen región 34" sheetId="15" r:id="rId1"/>
    <sheet name="UT BITENSERP"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15" l="1"/>
  <c r="D27" i="15"/>
  <c r="C27" i="15"/>
  <c r="B27" i="15"/>
  <c r="E64" i="6"/>
  <c r="E60" i="6"/>
  <c r="E3" i="15"/>
  <c r="B68" i="6" s="1"/>
  <c r="E68" i="6" s="1"/>
  <c r="E5" i="15"/>
  <c r="F49" i="6" s="1"/>
  <c r="G49" i="6" s="1"/>
  <c r="C37" i="6" l="1"/>
  <c r="D37" i="6"/>
  <c r="E37" i="6" l="1"/>
  <c r="C33" i="6" s="1"/>
  <c r="C44" i="6" s="1"/>
  <c r="B16" i="6" s="1"/>
  <c r="B18" i="6" s="1"/>
  <c r="F27" i="15" s="1"/>
  <c r="D24" i="6" l="1"/>
  <c r="D23" i="6"/>
  <c r="D22" i="6"/>
  <c r="D25" i="6"/>
  <c r="D26" i="6" l="1"/>
</calcChain>
</file>

<file path=xl/sharedStrings.xml><?xml version="1.0" encoding="utf-8"?>
<sst xmlns="http://schemas.openxmlformats.org/spreadsheetml/2006/main" count="166" uniqueCount="132">
  <si>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</si>
  <si>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</si>
  <si>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</si>
  <si>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</si>
  <si>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</si>
  <si>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</si>
  <si>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</si>
  <si>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</si>
  <si>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</si>
  <si>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TOLIMA</t>
  </si>
  <si>
    <t>ALVARADO</t>
  </si>
  <si>
    <t>CAJAMARCA</t>
  </si>
  <si>
    <t>COELLO</t>
  </si>
  <si>
    <t>PIEDRAS</t>
  </si>
  <si>
    <t>SAN LUIS</t>
  </si>
  <si>
    <t>VALLE DE SAN JUAN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</si>
  <si>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</si>
  <si>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</si>
  <si>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</si>
  <si>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</si>
  <si>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</si>
  <si>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</si>
  <si>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</si>
  <si>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</si>
  <si>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</si>
  <si>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</si>
  <si>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</si>
  <si>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</si>
  <si>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</si>
  <si>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</si>
  <si>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</si>
  <si>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UNION TEMPORAL BITENSERP</t>
  </si>
  <si>
    <t>Orden</t>
  </si>
  <si>
    <t>Miembro del Proponente (para proponentes plurales ingrese 1 por fila)</t>
  </si>
  <si>
    <t>Número RUTIC (registrado en MinTIC)</t>
  </si>
  <si>
    <t>Apoderado o Representante Legal</t>
  </si>
  <si>
    <t>Porcentaje de participación en el Proponente Plural</t>
  </si>
  <si>
    <t>Acredita indicadores financieros. (*)</t>
  </si>
  <si>
    <t>OBSERVACIONES</t>
  </si>
  <si>
    <t>Integrante 1</t>
  </si>
  <si>
    <t>BITEM COMUNICACIONES SAS</t>
  </si>
  <si>
    <t xml:space="preserve">Felipe Alberto Arias 
Murillo </t>
  </si>
  <si>
    <t>SI</t>
  </si>
  <si>
    <t>Integrante 2</t>
  </si>
  <si>
    <t>ENSERP SA ESP</t>
  </si>
  <si>
    <t>Jesus David Tovar 
Franco</t>
  </si>
  <si>
    <t xml:space="preserve">El miembro de la UT no cuenta con RUTIC y el mismo fue tramitado mediante radicado No.241057094 de 18 de julio de 2024, obteniendo respuesta de rechazo por parte de la entidad.
Persiste la condición, el proponente allega en la subasanación el radicado No. 241065530 del día 13 de agosto del 2024 con la solicitud de trámite del RUTIC, pero no el RUTIC que es el requisito exigido para la convocatoria. </t>
  </si>
  <si>
    <t>RESUMEN REQUISITOS HABILITANTES</t>
  </si>
  <si>
    <t>REQUISITO HABILITANTE</t>
  </si>
  <si>
    <t>CUMPLE / NO CUMPLE</t>
  </si>
  <si>
    <t>Requisitos Jurídicos</t>
  </si>
  <si>
    <t>RECHAZADO</t>
  </si>
  <si>
    <t>Requisitos Técnicos</t>
  </si>
  <si>
    <t>Requisitos Financieros</t>
  </si>
  <si>
    <t>CUMPLE</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</si>
  <si>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</si>
  <si>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</si>
  <si>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</si>
  <si>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</si>
  <si>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</si>
  <si>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</si>
  <si>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</si>
  <si>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</si>
  <si>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</si>
  <si>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</si>
  <si>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</si>
  <si>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</si>
  <si>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</si>
  <si>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</si>
  <si>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</si>
  <si>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</si>
  <si>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</si>
  <si>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</si>
  <si>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</si>
  <si>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</si>
  <si>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</si>
  <si>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</si>
  <si>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NO CUMPLE</t>
  </si>
  <si>
    <t>El integrante ENSERP SA ESP no cuenta con RUTIC, y el mismo fue tramitado mediante radicado No.241057094 de 18 de julio de 2024, obteniendo respuesta de rechazo por parte de la entidad, por otros lado, dentro del término de traslado, solicita bajo el radicado No. 241065530 del día 13 de agosto del 2024 nuevamente el RUTIC, sin respuesta a la fecha de publicación del informe definitivo.
Teniendo en cuenta lo anterior no se da cumplimiento a lo establedido en el numeral 11.2.1. de los términos de referencia que indica, "El Ministerio de TIC a través de la Dirección de Industria de Comunicaciones verificará que los proveedores cuenten con el Registro Único de TIC (RUTIC) vigente en la clasificación de PRST Prestador de Servicios de Valor agregado ISP. Para los casos de proveedores plurales, cada uno de los integrantes del proponente plural deberá contar con el RUTIC en la clasificación indicada."
Así las cosas, se mantiene la evaluación del requisito del integrante ENSERP SA ESP en NO CUMPLE.</t>
  </si>
  <si>
    <t>11.2.2</t>
  </si>
  <si>
    <t>Pago de la Contraprestaciones (validado con corte fecha de presentación de propuestas -19/07/2024- Se validará nuevamente el estado para el informe final)</t>
  </si>
  <si>
    <t>El proponente no aporta subsanación del requisito dentro del término de traslado, y posterior a la validación con el GIT de Cartera del Ministerio de TIC con corte 14 de agosto de 2024 se encuentra que:
- Para el integrante BITEM COMUNICACIONES se evidecia falta de pago para el tercer timestre de 2022 por $1.497.000.
- Para el integrante ENSERP SA ESP no se puede validar este requisito al no estar registrado en el RUTIC.</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</si>
  <si>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</si>
  <si>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</si>
  <si>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 Para el integrante BITEM COMUNICACIONES, teniendo en cuenta el anexo 2b (radicado V3462460431162611-0268517OK de fecha 30/04/2024) presentado por el proponenten y lo establecido en los términos de referencia en el numeral 11.2.3., "Cuando el documento se refiere al reporte para el último corte oficial de acuerdo con lo establecido en la agenda de reportes sectoriales, la validación se hará con respecto al reporte para el corte correspondiente al año y mes más reciente reportado en la plataforma plataforma HECaa - Herramienta de Cargue, Análisis y Auditoría.", y luego de realizar la validación en la plataforma HECAA, la entidad evidencia el cargue del reporte para el trimestre 2 de 2024 con el radicado V3462460507231153-0273359OK del 15/07/2024 para acreditación de la condición.
- Para el integrante ENSERP SA ESP no se puede validar este requisito al no estar registrado en el RUTIC.</t>
  </si>
  <si>
    <t>Contenido de la propuesta técnica</t>
  </si>
  <si>
    <t>Autorización de recolección, tratamiento y protección de datos</t>
  </si>
  <si>
    <t>11.2.4 Contenido de la propuesta técnica</t>
  </si>
  <si>
    <t>VALIDACIÓN DE LA PROPUESTA</t>
  </si>
  <si>
    <t>Cantidad de accesos a internet fijo de la propuesta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</si>
  <si>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</si>
  <si>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</si>
  <si>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</si>
  <si>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</si>
  <si>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</si>
  <si>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</si>
  <si>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</si>
  <si>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</si>
  <si>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</si>
  <si>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</si>
  <si>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</si>
  <si>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</si>
  <si>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Puntaje del proponente</t>
  </si>
  <si>
    <t>Presencia en 0% los municipios de la región</t>
  </si>
  <si>
    <t>NA</t>
  </si>
  <si>
    <t>- Para el integrante BITEM COMUNICACIONES, teniendo en cuenta el anexo 2b (radicado V3462460431162611-0268517OK de fecha 30/04/2024) presentado por el proponenten y lo establecido en los términos de referencia en el numeral 11.2.3., "Cuando el documento se refiere al reporte para el último corte oficial de acuerdo con lo establecido en la agenda de reportes sectoriales, la validación se hará con respecto al reporte para el corte correspondiente al año y mes más reciente reportado en la plataforma plataforma HECaa - Herramienta de Cargue, Análisis y Auditoría.", y luego de realizar la validación en la plataforma HECAA, la entidad evidencia el cargue del reporte para el trimestre 2 de 2024 con el radicado V3462460507231153-0273359OK del 15/07/2024 para acreditación de la condición.
- La información registrada en la plataforma HECAA para el trimestre 2 de 2024 corresponde a accesos a Internet fijo en el municipio de Ibagué, por lo que no acredita presencia en los municipios de la región.
- Para el integrante ENSERP SA ESP no se puede validar este requisito al no estar registrado en el RUTIC.</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</si>
  <si>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</si>
  <si>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</si>
  <si>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</si>
  <si>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</si>
  <si>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</si>
  <si>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</si>
  <si>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</si>
  <si>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</si>
  <si>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</si>
  <si>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</si>
  <si>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</si>
  <si>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</si>
  <si>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</si>
  <si>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Información valdiada en el documento PROPUESTA L.F.2.0 - UNION TEMPORAL BITENSERP - REGION 34 - TOLIMA - IBAGUE (folio 102)</t>
  </si>
  <si>
    <t>20.2.3 Valor  tarifa mensual por servicio de Conectividad ($ / mes) :</t>
  </si>
  <si>
    <t>Valor mínimo</t>
  </si>
  <si>
    <t>Valor máximo</t>
  </si>
  <si>
    <t>Ofrecimiento</t>
  </si>
  <si>
    <t>Validación de la condición</t>
  </si>
  <si>
    <t>Información valdiada en el documento PROPUESTA L.F.2.0 - UNION TEMPORAL BITENSERP - REGION 34 - TOLIMA - IBAGUE (folio 103)
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</si>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</sst>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Red]\-&quot;$&quot;\ #,##0"/>
    <numFmt numFmtId="165" formatCode="_(&quot;$&quot;* #,##0.00_);_(&quot;$&quot;* \(#,##0.00\);_(&quot;$&quot;* &quot;-&quot;??_);_(@_)"/>
    <numFmt numFmtId="166" formatCode="_(&quot;$&quot;* #,##0_);_(&quot;$&quot;* \(#,##0\);_(&quot;$&quot;* &quot;-&quot;??_);_(@_)"/>
    <numFmt numFmtId="167" formatCode="&quot;$&quot;\ #,##0"/>
    <numFmt numFmtId="168" formatCode="_(* #,##0.00_);_(* \(#,##0.00\);_(* &quot;-&quot;??_);_(@_)"/>
    <numFmt numFmtId="169"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5" fontId="1" fillId="0" borderId="0" applyFont="0" applyFill="0" applyBorder="0" applyAlignment="0" applyProtection="0"/>
    <xf numFmtId="168" fontId="1" fillId="0" borderId="0" applyFont="0" applyFill="0" applyBorder="0" applyAlignment="0" applyProtection="0"/>
  </cellStyleXfs>
  <cellXfs count="15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7"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6"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3" fillId="0" borderId="0" xfId="0" applyFont="1" applyAlignment="1">
      <alignment horizontal="left" vertical="center"/>
    </xf>
    <xf numFmtId="169" fontId="0" fillId="0" borderId="1" xfId="3" applyNumberFormat="1" applyFont="1" applyFill="1" applyBorder="1" applyAlignment="1"/>
    <xf numFmtId="0" fontId="0" fillId="0" borderId="1" xfId="0" applyBorder="1"/>
    <xf numFmtId="3" fontId="0" fillId="0" borderId="1" xfId="0" applyNumberFormat="1" applyBorder="1"/>
    <xf numFmtId="0" fontId="3" fillId="0" borderId="2"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justify" vertical="center" wrapText="1"/>
    </xf>
    <xf numFmtId="3" fontId="0" fillId="0" borderId="1" xfId="0" applyNumberFormat="1" applyBorder="1" applyAlignment="1">
      <alignment horizontal="center"/>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3" fillId="0" borderId="1" xfId="0" quotePrefix="1" applyFont="1" applyBorder="1" applyAlignment="1">
      <alignment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quotePrefix="1" applyFont="1" applyBorder="1" applyAlignment="1">
      <alignment horizontal="left" vertical="center" wrapText="1"/>
    </xf>
    <xf numFmtId="0" fontId="3" fillId="0" borderId="1" xfId="0" applyFont="1" applyBorder="1" applyAlignment="1">
      <alignment horizontal="left" vertical="center" wrapText="1"/>
    </xf>
    <xf numFmtId="0" fontId="3" fillId="0" borderId="11" xfId="0" quotePrefix="1"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27" xfId="0" quotePrefix="1"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9" fontId="5" fillId="3" borderId="1" xfId="1" applyFont="1" applyFill="1" applyBorder="1" applyAlignment="1">
      <alignment horizontal="center"/>
    </xf>
    <xf numFmtId="0" fontId="10" fillId="0" borderId="1" xfId="0" applyFont="1" applyFill="1" applyBorder="1" applyAlignment="1">
      <alignment horizontal="justify" vertical="center" wrapText="1"/>
    </xf>
    <xf numFmtId="0" fontId="10"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5" fillId="0" borderId="1" xfId="0" applyFont="1" applyFill="1" applyBorder="1" applyAlignment="1">
      <alignment horizontal="center" vertical="center"/>
    </xf>
    <xf numFmtId="2" fontId="3"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5391F22C-2455-4FB4-94B8-C6069776DE56}"/>
    <cellStyle name="Moneda" xfId="2" builtinId="4"/>
    <cellStyle name="Normal" xfId="0" builtinId="0"/>
    <cellStyle name="Porcentaje" xfId="1" builtinId="5"/>
  </cellStyles>
  <dxfs count="5">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G27" sqref="G27:K27"/>
    </sheetView>
  </sheetViews>
  <sheetFormatPr defaultColWidth="17.140625" defaultRowHeight="15"/>
  <cols>
    <col min="1" max="1" width="17.140625" style="34"/>
    <col min="2" max="2" width="32.28515625" style="34" customWidth="1"/>
    <col min="3" max="3" width="19.85546875" style="34" bestFit="1" customWidth="1"/>
    <col min="4" max="16384" width="17.140625" style="34"/>
  </cols>
  <sheetData>
    <row r="1" spans="1:8" ht="27.75" customHeight="1">
      <c r="A1" s="68" t="s">
        <v>0</v>
      </c>
      <c r="B1" s="68"/>
      <c r="C1" s="68"/>
      <c r="D1" s="68"/>
      <c r="E1" s="68"/>
      <c r="F1" s="68"/>
      <c r="G1" s="68"/>
      <c r="H1" s="68"/>
    </row>
    <row r="3" spans="1:8" ht="45">
      <c r="A3" s="40" t="s">
        <v>1</v>
      </c>
      <c r="B3" s="41">
        <v>34</v>
      </c>
      <c r="D3" s="40" t="s">
        <v>2</v>
      </c>
      <c r="E3" s="41">
        <f>+SUM(D8:D22)</f>
        <v>806</v>
      </c>
    </row>
    <row r="4" spans="1:8" ht="9.75" customHeight="1"/>
    <row r="5" spans="1:8" ht="45">
      <c r="A5" s="40" t="s">
        <v>3</v>
      </c>
      <c r="B5" s="42">
        <v>409570512</v>
      </c>
      <c r="D5" s="40" t="s">
        <v>4</v>
      </c>
      <c r="E5" s="41">
        <f>+COUNTA(B8:B22)</f>
        <v>6</v>
      </c>
    </row>
    <row r="7" spans="1:8" s="2" customFormat="1" ht="45">
      <c r="A7" s="40" t="s">
        <v>5</v>
      </c>
      <c r="B7" s="40" t="s">
        <v>6</v>
      </c>
      <c r="C7" s="40" t="s">
        <v>7</v>
      </c>
      <c r="D7" s="40" t="s">
        <v>8</v>
      </c>
    </row>
    <row r="8" spans="1:8">
      <c r="A8" s="43">
        <v>1</v>
      </c>
      <c r="B8" s="57" t="s">
        <v>9</v>
      </c>
      <c r="C8" s="56" t="s">
        <v>10</v>
      </c>
      <c r="D8" s="62">
        <v>119</v>
      </c>
    </row>
    <row r="9" spans="1:8">
      <c r="A9" s="43">
        <v>2</v>
      </c>
      <c r="B9" s="57" t="s">
        <v>9</v>
      </c>
      <c r="C9" s="56" t="s">
        <v>11</v>
      </c>
      <c r="D9" s="62">
        <v>246</v>
      </c>
    </row>
    <row r="10" spans="1:8">
      <c r="A10" s="43">
        <v>3</v>
      </c>
      <c r="B10" s="57" t="s">
        <v>9</v>
      </c>
      <c r="C10" s="56" t="s">
        <v>12</v>
      </c>
      <c r="D10" s="62">
        <v>109</v>
      </c>
    </row>
    <row r="11" spans="1:8">
      <c r="A11" s="43">
        <v>4</v>
      </c>
      <c r="B11" s="57" t="s">
        <v>9</v>
      </c>
      <c r="C11" s="56" t="s">
        <v>13</v>
      </c>
      <c r="D11" s="62">
        <v>90</v>
      </c>
    </row>
    <row r="12" spans="1:8">
      <c r="A12" s="43">
        <v>5</v>
      </c>
      <c r="B12" s="57" t="s">
        <v>9</v>
      </c>
      <c r="C12" s="56" t="s">
        <v>14</v>
      </c>
      <c r="D12" s="62">
        <v>172</v>
      </c>
    </row>
    <row r="13" spans="1:8">
      <c r="A13" s="43">
        <v>6</v>
      </c>
      <c r="B13" s="57" t="s">
        <v>9</v>
      </c>
      <c r="C13" s="56" t="s">
        <v>15</v>
      </c>
      <c r="D13" s="62">
        <v>70</v>
      </c>
    </row>
    <row r="14" spans="1:8">
      <c r="A14" s="43">
        <v>7</v>
      </c>
      <c r="B14" s="57"/>
      <c r="C14" s="56"/>
      <c r="D14" s="58"/>
    </row>
    <row r="15" spans="1:8">
      <c r="A15" s="43">
        <v>8</v>
      </c>
      <c r="B15" s="3"/>
      <c r="C15" s="3"/>
      <c r="D15" s="3"/>
    </row>
    <row r="16" spans="1:8">
      <c r="A16" s="43">
        <v>9</v>
      </c>
      <c r="B16" s="3"/>
      <c r="C16" s="3"/>
      <c r="D16" s="3"/>
    </row>
    <row r="17" spans="1:11">
      <c r="A17" s="43">
        <v>10</v>
      </c>
      <c r="B17" s="3"/>
      <c r="C17" s="3"/>
      <c r="D17" s="3"/>
    </row>
    <row r="18" spans="1:11">
      <c r="A18" s="43">
        <v>11</v>
      </c>
      <c r="B18" s="3"/>
      <c r="C18" s="3"/>
      <c r="D18" s="3"/>
    </row>
    <row r="19" spans="1:11">
      <c r="A19" s="43">
        <v>12</v>
      </c>
      <c r="B19" s="3"/>
      <c r="C19" s="3"/>
      <c r="D19" s="3"/>
    </row>
    <row r="20" spans="1:11">
      <c r="A20" s="43">
        <v>13</v>
      </c>
      <c r="B20" s="3"/>
      <c r="C20" s="3"/>
      <c r="D20" s="3"/>
    </row>
    <row r="21" spans="1:11">
      <c r="A21" s="43">
        <v>14</v>
      </c>
      <c r="B21" s="3"/>
      <c r="C21" s="3"/>
      <c r="D21" s="3"/>
    </row>
    <row r="22" spans="1:11">
      <c r="A22" s="43">
        <v>15</v>
      </c>
      <c r="B22" s="3"/>
      <c r="C22" s="3"/>
      <c r="D22" s="3"/>
    </row>
    <row r="23" spans="1:11" ht="15.75" thickBot="1"/>
    <row r="24" spans="1:11" ht="15.75" thickBot="1">
      <c r="A24" s="72" t="s">
        <v>16</v>
      </c>
      <c r="B24" s="73"/>
      <c r="C24" s="73"/>
      <c r="D24" s="73"/>
      <c r="E24" s="73"/>
      <c r="F24" s="73"/>
      <c r="G24" s="73"/>
      <c r="H24" s="73"/>
      <c r="I24" s="73"/>
      <c r="J24" s="73"/>
      <c r="K24" s="74"/>
    </row>
    <row r="25" spans="1:11">
      <c r="A25" s="75" t="s">
        <v>17</v>
      </c>
      <c r="B25" s="77" t="s">
        <v>18</v>
      </c>
      <c r="C25" s="69" t="s">
        <v>19</v>
      </c>
      <c r="D25" s="70"/>
      <c r="E25" s="70"/>
      <c r="F25" s="71"/>
      <c r="G25" s="69" t="s">
        <v>20</v>
      </c>
      <c r="H25" s="70"/>
      <c r="I25" s="70"/>
      <c r="J25" s="70"/>
      <c r="K25" s="71"/>
    </row>
    <row r="26" spans="1:11" s="2" customFormat="1" ht="60">
      <c r="A26" s="76"/>
      <c r="B26" s="78"/>
      <c r="C26" s="51" t="s">
        <v>21</v>
      </c>
      <c r="D26" s="40" t="s">
        <v>22</v>
      </c>
      <c r="E26" s="40" t="s">
        <v>23</v>
      </c>
      <c r="F26" s="52" t="s">
        <v>24</v>
      </c>
      <c r="G26" s="51" t="s">
        <v>25</v>
      </c>
      <c r="H26" s="40" t="s">
        <v>26</v>
      </c>
      <c r="I26" s="40" t="s">
        <v>27</v>
      </c>
      <c r="J26" s="40" t="s">
        <v>28</v>
      </c>
      <c r="K26" s="52" t="s">
        <v>29</v>
      </c>
    </row>
    <row r="27" spans="1:11">
      <c r="A27" s="53">
        <v>1</v>
      </c>
      <c r="B27" s="45" t="str">
        <f>'UT BITENSERP'!B3</f>
        <v>UNION TEMPORAL BITENSERP</v>
      </c>
      <c r="C27" s="44" t="str">
        <f>'UT BITENSERP'!B15</f>
        <v>RECHAZADO</v>
      </c>
      <c r="D27" s="3" t="str">
        <f>'UT BITENSERP'!B16</f>
        <v>NO CUMPLE</v>
      </c>
      <c r="E27" s="3" t="str">
        <f>'UT BITENSERP'!B17</f>
        <v>CUMPLE</v>
      </c>
      <c r="F27" s="49" t="str">
        <f>'UT BITENSERP'!B18</f>
        <v>NO HABILITADO</v>
      </c>
      <c r="G27" s="44"/>
      <c r="H27" s="66"/>
      <c r="I27" s="3"/>
      <c r="J27" s="66"/>
      <c r="K27" s="67"/>
    </row>
    <row r="28" spans="1:11">
      <c r="A28" s="53">
        <v>2</v>
      </c>
      <c r="B28" s="45"/>
      <c r="C28" s="44"/>
      <c r="D28" s="3"/>
      <c r="E28" s="3"/>
      <c r="F28" s="49"/>
      <c r="G28" s="44"/>
      <c r="H28" s="3"/>
      <c r="I28" s="3"/>
      <c r="J28" s="3"/>
      <c r="K28" s="49"/>
    </row>
    <row r="29" spans="1:11">
      <c r="A29" s="53">
        <v>3</v>
      </c>
      <c r="B29" s="45"/>
      <c r="C29" s="44"/>
      <c r="D29" s="3"/>
      <c r="E29" s="3"/>
      <c r="F29" s="49"/>
      <c r="G29" s="44"/>
      <c r="H29" s="3"/>
      <c r="I29" s="3"/>
      <c r="J29" s="3"/>
      <c r="K29" s="49"/>
    </row>
    <row r="30" spans="1:11">
      <c r="A30" s="53">
        <v>4</v>
      </c>
      <c r="B30" s="45"/>
      <c r="C30" s="44"/>
      <c r="D30" s="3"/>
      <c r="E30" s="3"/>
      <c r="F30" s="49"/>
      <c r="G30" s="44"/>
      <c r="H30" s="3"/>
      <c r="I30" s="3"/>
      <c r="J30" s="3"/>
      <c r="K30" s="49"/>
    </row>
    <row r="31" spans="1:11">
      <c r="A31" s="53">
        <v>5</v>
      </c>
      <c r="B31" s="45"/>
      <c r="C31" s="44"/>
      <c r="D31" s="3"/>
      <c r="E31" s="3"/>
      <c r="F31" s="49"/>
      <c r="G31" s="44"/>
      <c r="H31" s="3"/>
      <c r="I31" s="3"/>
      <c r="J31" s="3"/>
      <c r="K31" s="49"/>
    </row>
    <row r="32" spans="1:11">
      <c r="A32" s="53">
        <v>6</v>
      </c>
      <c r="B32" s="45"/>
      <c r="C32" s="44"/>
      <c r="D32" s="3"/>
      <c r="E32" s="3"/>
      <c r="F32" s="49"/>
      <c r="G32" s="44"/>
      <c r="H32" s="3"/>
      <c r="I32" s="3"/>
      <c r="J32" s="3"/>
      <c r="K32" s="49"/>
    </row>
    <row r="33" spans="1:11">
      <c r="A33" s="53">
        <v>7</v>
      </c>
      <c r="B33" s="45"/>
      <c r="C33" s="44"/>
      <c r="D33" s="3"/>
      <c r="E33" s="3"/>
      <c r="F33" s="49"/>
      <c r="G33" s="44"/>
      <c r="H33" s="3"/>
      <c r="I33" s="3"/>
      <c r="J33" s="3"/>
      <c r="K33" s="49"/>
    </row>
    <row r="34" spans="1:11">
      <c r="A34" s="53">
        <v>8</v>
      </c>
      <c r="B34" s="45"/>
      <c r="C34" s="44"/>
      <c r="D34" s="3"/>
      <c r="E34" s="3"/>
      <c r="F34" s="49"/>
      <c r="G34" s="44"/>
      <c r="H34" s="3"/>
      <c r="I34" s="3"/>
      <c r="J34" s="3"/>
      <c r="K34" s="49"/>
    </row>
    <row r="35" spans="1:11">
      <c r="A35" s="53">
        <v>9</v>
      </c>
      <c r="B35" s="45"/>
      <c r="C35" s="44"/>
      <c r="D35" s="3"/>
      <c r="E35" s="3"/>
      <c r="F35" s="49"/>
      <c r="G35" s="44"/>
      <c r="H35" s="3"/>
      <c r="I35" s="3"/>
      <c r="J35" s="3"/>
      <c r="K35" s="49"/>
    </row>
    <row r="36" spans="1:11">
      <c r="A36" s="53">
        <v>10</v>
      </c>
      <c r="B36" s="45"/>
      <c r="C36" s="44"/>
      <c r="D36" s="3"/>
      <c r="E36" s="3"/>
      <c r="F36" s="49"/>
      <c r="G36" s="44"/>
      <c r="H36" s="3"/>
      <c r="I36" s="3"/>
      <c r="J36" s="3"/>
      <c r="K36" s="49"/>
    </row>
    <row r="37" spans="1:11" ht="15.75" thickBot="1">
      <c r="A37" s="54">
        <v>11</v>
      </c>
      <c r="B37" s="46"/>
      <c r="C37" s="47"/>
      <c r="D37" s="48"/>
      <c r="E37" s="48"/>
      <c r="F37" s="50"/>
      <c r="G37" s="47"/>
      <c r="H37" s="48"/>
      <c r="I37" s="48"/>
      <c r="J37" s="48"/>
      <c r="K37" s="50"/>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64" zoomScaleNormal="100" zoomScaleSheetLayoutView="70" zoomScalePageLayoutView="85" workbookViewId="0">
      <selection activeCell="H32" sqref="H32"/>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68" t="s">
        <v>0</v>
      </c>
      <c r="B1" s="98"/>
      <c r="C1" s="98"/>
      <c r="D1" s="98"/>
      <c r="E1" s="98"/>
      <c r="F1" s="98"/>
      <c r="G1" s="98"/>
      <c r="H1" s="98"/>
      <c r="O1" s="5"/>
      <c r="P1" s="5"/>
      <c r="Q1" s="5"/>
    </row>
    <row r="2" spans="1:17" ht="15" customHeight="1">
      <c r="O2" s="5"/>
      <c r="P2" s="5"/>
      <c r="Q2" s="5"/>
    </row>
    <row r="3" spans="1:17">
      <c r="A3" s="13" t="s">
        <v>30</v>
      </c>
      <c r="B3" s="104" t="s">
        <v>31</v>
      </c>
      <c r="C3" s="104"/>
      <c r="D3" s="104"/>
      <c r="E3" s="104"/>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32</v>
      </c>
      <c r="B6" s="32" t="s">
        <v>33</v>
      </c>
      <c r="C6" s="32" t="s">
        <v>34</v>
      </c>
      <c r="D6" s="32" t="s">
        <v>35</v>
      </c>
      <c r="E6" s="32" t="s">
        <v>36</v>
      </c>
      <c r="F6" s="32" t="s">
        <v>37</v>
      </c>
      <c r="G6" s="128" t="s">
        <v>38</v>
      </c>
      <c r="H6" s="129"/>
    </row>
    <row r="7" spans="1:17" ht="27">
      <c r="A7" s="60" t="s">
        <v>39</v>
      </c>
      <c r="B7" s="60" t="s">
        <v>40</v>
      </c>
      <c r="C7" s="63">
        <v>96004027</v>
      </c>
      <c r="D7" s="60" t="s">
        <v>41</v>
      </c>
      <c r="E7" s="64">
        <v>0.9</v>
      </c>
      <c r="F7" s="63" t="s">
        <v>42</v>
      </c>
      <c r="G7" s="130"/>
      <c r="H7" s="131"/>
      <c r="I7" s="8"/>
      <c r="J7" s="8"/>
      <c r="K7" s="8"/>
      <c r="L7" s="8"/>
      <c r="M7" s="7"/>
      <c r="N7" s="7"/>
      <c r="O7" s="7"/>
      <c r="P7" s="7"/>
      <c r="Q7" s="7"/>
    </row>
    <row r="8" spans="1:17" ht="88.5" customHeight="1">
      <c r="A8" s="60" t="s">
        <v>43</v>
      </c>
      <c r="B8" s="60" t="s">
        <v>44</v>
      </c>
      <c r="C8" s="133"/>
      <c r="D8" s="61" t="s">
        <v>45</v>
      </c>
      <c r="E8" s="64">
        <v>0.1</v>
      </c>
      <c r="F8" s="63" t="s">
        <v>42</v>
      </c>
      <c r="G8" s="134" t="s">
        <v>46</v>
      </c>
      <c r="H8" s="135"/>
      <c r="I8" s="8"/>
      <c r="J8" s="8"/>
      <c r="K8" s="8"/>
      <c r="L8" s="8"/>
      <c r="M8" s="7"/>
      <c r="N8" s="7"/>
      <c r="O8" s="7"/>
      <c r="P8" s="7"/>
      <c r="Q8" s="7"/>
    </row>
    <row r="9" spans="1:17">
      <c r="A9" s="20"/>
      <c r="B9" s="20"/>
      <c r="C9" s="11"/>
      <c r="D9" s="11"/>
      <c r="E9" s="11"/>
      <c r="F9" s="11"/>
      <c r="G9" s="126"/>
      <c r="H9" s="127"/>
      <c r="I9" s="8"/>
      <c r="J9" s="8"/>
      <c r="K9" s="8"/>
      <c r="L9" s="8"/>
      <c r="M9" s="7"/>
      <c r="N9" s="7"/>
      <c r="O9" s="7"/>
      <c r="P9" s="7"/>
      <c r="Q9" s="7"/>
    </row>
    <row r="10" spans="1:17">
      <c r="A10" s="20"/>
      <c r="B10" s="20"/>
      <c r="C10" s="19"/>
      <c r="D10" s="15"/>
      <c r="E10" s="15"/>
      <c r="F10" s="15"/>
      <c r="G10" s="126"/>
      <c r="H10" s="127"/>
      <c r="I10" s="8"/>
      <c r="J10" s="8"/>
      <c r="K10" s="8"/>
      <c r="L10" s="8"/>
      <c r="M10" s="7"/>
      <c r="N10" s="7"/>
      <c r="O10" s="7"/>
      <c r="P10" s="7"/>
      <c r="Q10" s="7"/>
    </row>
    <row r="11" spans="1:17">
      <c r="A11" s="20"/>
      <c r="B11" s="20"/>
      <c r="C11" s="19"/>
      <c r="D11" s="15"/>
      <c r="E11" s="15"/>
      <c r="F11" s="15"/>
      <c r="G11" s="126"/>
      <c r="H11" s="127"/>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05" t="s">
        <v>47</v>
      </c>
      <c r="B13" s="106"/>
      <c r="C13" s="8"/>
      <c r="D13" s="8"/>
      <c r="E13" s="8"/>
      <c r="F13" s="8"/>
      <c r="G13" s="8"/>
      <c r="H13" s="8"/>
      <c r="I13" s="8"/>
      <c r="J13" s="8"/>
      <c r="K13" s="8"/>
      <c r="L13" s="7"/>
      <c r="M13" s="7"/>
      <c r="N13" s="7"/>
      <c r="O13" s="7"/>
      <c r="P13" s="7"/>
    </row>
    <row r="14" spans="1:17">
      <c r="A14" s="24" t="s">
        <v>48</v>
      </c>
      <c r="B14" s="24" t="s">
        <v>49</v>
      </c>
      <c r="C14" s="8"/>
      <c r="D14" s="8"/>
      <c r="E14" s="8"/>
      <c r="F14" s="8"/>
      <c r="G14" s="8"/>
      <c r="H14" s="8"/>
      <c r="I14" s="8"/>
      <c r="J14" s="8"/>
      <c r="K14" s="8"/>
      <c r="L14" s="7"/>
      <c r="M14" s="7"/>
      <c r="N14" s="7"/>
      <c r="O14" s="7"/>
      <c r="P14" s="7"/>
    </row>
    <row r="15" spans="1:17">
      <c r="A15" s="23" t="s">
        <v>50</v>
      </c>
      <c r="B15" s="25" t="s">
        <v>51</v>
      </c>
      <c r="C15" s="8"/>
      <c r="D15" s="8"/>
      <c r="E15" s="8"/>
      <c r="F15" s="8"/>
      <c r="G15" s="8"/>
      <c r="H15" s="8"/>
      <c r="I15" s="8"/>
      <c r="J15" s="8"/>
      <c r="K15" s="8"/>
      <c r="L15" s="7"/>
      <c r="M15" s="7"/>
      <c r="N15" s="7"/>
      <c r="O15" s="7"/>
      <c r="P15" s="7"/>
    </row>
    <row r="16" spans="1:17">
      <c r="A16" s="23" t="s">
        <v>52</v>
      </c>
      <c r="B16" s="25" t="str">
        <f>+C44</f>
        <v>NO CUMPLE</v>
      </c>
      <c r="C16" s="8"/>
      <c r="D16" s="8"/>
      <c r="E16" s="8"/>
      <c r="F16" s="8"/>
      <c r="G16" s="8"/>
      <c r="H16" s="8"/>
      <c r="I16" s="8"/>
      <c r="J16" s="8"/>
      <c r="K16" s="8"/>
      <c r="L16" s="7"/>
      <c r="M16" s="7"/>
      <c r="N16" s="7"/>
      <c r="O16" s="7"/>
      <c r="P16" s="7"/>
    </row>
    <row r="17" spans="1:17">
      <c r="A17" s="23" t="s">
        <v>53</v>
      </c>
      <c r="B17" s="25" t="s">
        <v>54</v>
      </c>
      <c r="C17" s="8"/>
      <c r="D17" s="8"/>
      <c r="E17" s="8"/>
      <c r="F17" s="8"/>
      <c r="G17" s="8"/>
      <c r="H17" s="8"/>
      <c r="I17" s="8"/>
      <c r="J17" s="8"/>
      <c r="K17" s="8"/>
      <c r="L17" s="7"/>
      <c r="M17" s="7"/>
      <c r="N17" s="7"/>
      <c r="O17" s="7"/>
      <c r="P17" s="7"/>
    </row>
    <row r="18" spans="1:17">
      <c r="A18" s="24" t="s">
        <v>24</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07" t="s">
        <v>55</v>
      </c>
      <c r="B20" s="108"/>
      <c r="C20" s="108"/>
      <c r="D20" s="109"/>
      <c r="E20" s="8"/>
      <c r="F20" s="8"/>
      <c r="G20" s="8"/>
      <c r="H20" s="8"/>
      <c r="I20" s="8"/>
      <c r="J20" s="8"/>
      <c r="K20" s="8"/>
      <c r="L20" s="8"/>
      <c r="M20" s="7"/>
      <c r="N20" s="7"/>
      <c r="O20" s="7"/>
      <c r="P20" s="7"/>
      <c r="Q20" s="7"/>
    </row>
    <row r="21" spans="1:17" ht="25.5">
      <c r="A21" s="110" t="s">
        <v>56</v>
      </c>
      <c r="B21" s="111"/>
      <c r="C21" s="24" t="s">
        <v>57</v>
      </c>
      <c r="D21" s="26" t="s">
        <v>58</v>
      </c>
      <c r="E21" s="8"/>
      <c r="F21" s="8"/>
      <c r="G21" s="8"/>
      <c r="H21" s="8"/>
      <c r="I21" s="8"/>
      <c r="J21" s="8"/>
      <c r="K21" s="8"/>
      <c r="L21" s="8"/>
      <c r="M21" s="7"/>
      <c r="N21" s="7"/>
      <c r="O21" s="7"/>
      <c r="P21" s="7"/>
      <c r="Q21" s="7"/>
    </row>
    <row r="22" spans="1:17" ht="27">
      <c r="A22" s="9" t="s">
        <v>59</v>
      </c>
      <c r="B22" s="14" t="s">
        <v>60</v>
      </c>
      <c r="C22" s="28">
        <v>40</v>
      </c>
      <c r="D22" s="28" t="str">
        <f>+IF(B18="HABILITADO",G49,"N/A")</f>
        <v>N/A</v>
      </c>
      <c r="E22" s="8"/>
      <c r="F22" s="8"/>
      <c r="G22" s="8"/>
      <c r="H22" s="8"/>
      <c r="I22" s="8"/>
      <c r="J22" s="8"/>
      <c r="K22" s="8"/>
      <c r="L22" s="8"/>
      <c r="M22" s="7"/>
      <c r="N22" s="7"/>
      <c r="O22" s="7"/>
      <c r="P22" s="7"/>
      <c r="Q22" s="7"/>
    </row>
    <row r="23" spans="1:17" ht="27">
      <c r="A23" s="9" t="s">
        <v>61</v>
      </c>
      <c r="B23" s="14" t="s">
        <v>62</v>
      </c>
      <c r="C23" s="28">
        <v>30</v>
      </c>
      <c r="D23" s="28" t="str">
        <f>+IF(B18="HABILITADO",MAX(E57:E60),"N/A")</f>
        <v>N/A</v>
      </c>
      <c r="E23" s="8"/>
      <c r="F23" s="8"/>
      <c r="G23" s="8"/>
      <c r="H23" s="8"/>
      <c r="I23" s="8"/>
      <c r="J23" s="8"/>
      <c r="K23" s="8"/>
      <c r="L23" s="8"/>
      <c r="M23" s="7"/>
      <c r="N23" s="7"/>
      <c r="O23" s="7"/>
      <c r="P23" s="7"/>
      <c r="Q23" s="7"/>
    </row>
    <row r="24" spans="1:17" ht="27">
      <c r="A24" s="9" t="s">
        <v>63</v>
      </c>
      <c r="B24" s="14" t="s">
        <v>64</v>
      </c>
      <c r="C24" s="28">
        <v>20</v>
      </c>
      <c r="D24" s="28" t="str">
        <f>+IF(AND(B18="HABILITADO",E64="CUMPLE"),G64,"N/A")</f>
        <v>N/A</v>
      </c>
      <c r="E24" s="8"/>
      <c r="F24" s="8"/>
      <c r="G24" s="8"/>
      <c r="H24" s="8"/>
      <c r="I24" s="8"/>
      <c r="J24" s="8"/>
      <c r="K24" s="8"/>
      <c r="L24" s="8"/>
      <c r="M24" s="7"/>
      <c r="N24" s="7"/>
      <c r="O24" s="7"/>
      <c r="P24" s="7"/>
      <c r="Q24" s="7"/>
    </row>
    <row r="25" spans="1:17" ht="42.75" customHeight="1">
      <c r="A25" s="9" t="s">
        <v>65</v>
      </c>
      <c r="B25" s="14" t="s">
        <v>66</v>
      </c>
      <c r="C25" s="28">
        <v>10</v>
      </c>
      <c r="D25" s="28" t="str">
        <f>+IF(B18="HABILITADO",E68,"N/A")</f>
        <v>N/A</v>
      </c>
      <c r="E25" s="8"/>
      <c r="F25" s="8"/>
      <c r="G25" s="8"/>
      <c r="H25" s="8"/>
      <c r="I25" s="8"/>
      <c r="J25" s="8"/>
      <c r="K25" s="8"/>
      <c r="L25" s="8"/>
      <c r="M25" s="7"/>
      <c r="N25" s="7"/>
      <c r="O25" s="7"/>
      <c r="P25" s="7"/>
      <c r="Q25" s="7"/>
    </row>
    <row r="26" spans="1:17">
      <c r="A26" s="107" t="s">
        <v>67</v>
      </c>
      <c r="B26" s="109"/>
      <c r="C26" s="29">
        <v>100</v>
      </c>
      <c r="D26" s="38">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7" t="s">
        <v>68</v>
      </c>
      <c r="D28" s="97"/>
      <c r="E28" s="97"/>
      <c r="F28" s="97"/>
      <c r="G28" s="97"/>
      <c r="H28" s="16"/>
      <c r="I28" s="16"/>
      <c r="J28" s="16"/>
      <c r="K28" s="16"/>
      <c r="L28" s="16"/>
      <c r="M28" s="16"/>
      <c r="N28" s="6"/>
      <c r="O28" s="6"/>
      <c r="P28" s="6"/>
      <c r="Q28" s="6"/>
    </row>
    <row r="29" spans="1:17">
      <c r="A29" s="97" t="s">
        <v>69</v>
      </c>
      <c r="B29" s="97"/>
      <c r="C29" s="27" t="s">
        <v>70</v>
      </c>
      <c r="D29" s="27" t="s">
        <v>71</v>
      </c>
      <c r="E29" s="27" t="s">
        <v>72</v>
      </c>
      <c r="F29" s="27" t="s">
        <v>73</v>
      </c>
      <c r="G29" s="27" t="s">
        <v>74</v>
      </c>
      <c r="H29" s="30" t="s">
        <v>38</v>
      </c>
    </row>
    <row r="30" spans="1:17" ht="243">
      <c r="A30" s="9" t="s">
        <v>75</v>
      </c>
      <c r="B30" s="10" t="s">
        <v>76</v>
      </c>
      <c r="C30" s="31" t="s">
        <v>54</v>
      </c>
      <c r="D30" s="136" t="s">
        <v>77</v>
      </c>
      <c r="E30" s="31"/>
      <c r="F30" s="31"/>
      <c r="G30" s="136"/>
      <c r="H30" s="137" t="s">
        <v>78</v>
      </c>
    </row>
    <row r="31" spans="1:17" ht="121.5">
      <c r="A31" s="9" t="s">
        <v>79</v>
      </c>
      <c r="B31" s="10" t="s">
        <v>80</v>
      </c>
      <c r="C31" s="136" t="s">
        <v>77</v>
      </c>
      <c r="D31" s="136" t="s">
        <v>77</v>
      </c>
      <c r="E31" s="31"/>
      <c r="F31" s="31"/>
      <c r="G31" s="31"/>
      <c r="H31" s="138" t="s">
        <v>81</v>
      </c>
    </row>
    <row r="32" spans="1:17" ht="229.5">
      <c r="A32" s="112" t="s">
        <v>82</v>
      </c>
      <c r="B32" s="10" t="s">
        <v>83</v>
      </c>
      <c r="C32" s="31" t="s">
        <v>54</v>
      </c>
      <c r="D32" s="31" t="s">
        <v>77</v>
      </c>
      <c r="E32" s="31"/>
      <c r="F32" s="31"/>
      <c r="G32" s="31"/>
      <c r="H32" s="65" t="s">
        <v>84</v>
      </c>
    </row>
    <row r="33" spans="1:18">
      <c r="A33" s="113"/>
      <c r="B33" s="10" t="s">
        <v>85</v>
      </c>
      <c r="C33" s="148" t="str">
        <f>+IF(AND(E37="CUMPLE",E39="CUMPLE",E40="CUMPLE",E41="CUMPLE"),"CUMPLE","NO CUMPLE")</f>
        <v>CUMPLE</v>
      </c>
      <c r="D33" s="149"/>
      <c r="E33" s="149"/>
      <c r="F33" s="149"/>
      <c r="G33" s="150"/>
      <c r="H33" s="10"/>
    </row>
    <row r="34" spans="1:18" ht="27">
      <c r="A34" s="9">
        <v>14</v>
      </c>
      <c r="B34" s="10" t="s">
        <v>86</v>
      </c>
      <c r="C34" s="100" t="s">
        <v>54</v>
      </c>
      <c r="D34" s="101"/>
      <c r="E34" s="101"/>
      <c r="F34" s="101"/>
      <c r="G34" s="102"/>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79" t="s">
        <v>87</v>
      </c>
      <c r="B36" s="79"/>
      <c r="C36" s="79" t="s">
        <v>88</v>
      </c>
      <c r="D36" s="79"/>
      <c r="E36" s="79"/>
      <c r="F36" s="132" t="s">
        <v>38</v>
      </c>
      <c r="G36" s="132"/>
      <c r="H36" s="132"/>
      <c r="I36" s="55"/>
      <c r="J36" s="55"/>
      <c r="K36" s="55"/>
      <c r="L36" s="55"/>
      <c r="M36" s="55"/>
      <c r="N36" s="55"/>
      <c r="O36" s="6"/>
      <c r="P36" s="6"/>
      <c r="Q36" s="6"/>
      <c r="R36" s="6"/>
    </row>
    <row r="37" spans="1:18" s="17" customFormat="1" ht="67.5" customHeight="1">
      <c r="A37" s="10" t="s">
        <v>89</v>
      </c>
      <c r="B37" s="139">
        <v>806</v>
      </c>
      <c r="C37" s="103" t="str">
        <f>+IF(B37&gt;'Resumen región 34'!E3,"NO CUMPLE, LA PROPUESTA SUPERA LOS ACCESOS PERMITIDOS PARA LA REGIÓN","CUMPLE, LOS ACCESOS MÁXIMOS PERMITIDOS PARA LA REGIÓN")</f>
        <v>CUMPLE, LOS ACCESOS MÁXIMOS PERMITIDOS PARA LA REGIÓN</v>
      </c>
      <c r="D37" s="103" t="str">
        <f>+IF(B37&lt;='Resumen región 34'!E3,IF(B38/B37&gt;=0.2,"CUMPLE CONDICIÓN DEL 20%","NO CUMPLE CONDICIÓN DEL 20%"),"NO CUMPLE, LA PROPUESTA SUPERA LOS ACCESOS PERMITIDOS PARA LA REGIÓN")</f>
        <v>CUMPLE CONDICIÓN DEL 20%</v>
      </c>
      <c r="E37" s="88" t="str">
        <f>+IF(AND(C37="CUMPLE, LOS ACCESOS MÁXIMOS PERMITIDOS PARA LA REGIÓN",D37="CUMPLE CONDICIÓN DEL 20%"),"CUMPLE","NO CUMPLE")</f>
        <v>CUMPLE</v>
      </c>
      <c r="F37" s="117" t="s">
        <v>84</v>
      </c>
      <c r="G37" s="118"/>
      <c r="H37" s="119"/>
      <c r="I37" s="55"/>
      <c r="J37" s="55"/>
      <c r="K37" s="55"/>
      <c r="L37" s="55"/>
      <c r="M37" s="55"/>
      <c r="N37" s="55"/>
      <c r="O37" s="6"/>
      <c r="P37" s="6"/>
      <c r="Q37" s="6"/>
      <c r="R37" s="6"/>
    </row>
    <row r="38" spans="1:18" s="17" customFormat="1" ht="54">
      <c r="A38" s="31" t="s">
        <v>90</v>
      </c>
      <c r="B38" s="139">
        <v>400</v>
      </c>
      <c r="C38" s="103"/>
      <c r="D38" s="103"/>
      <c r="E38" s="90"/>
      <c r="F38" s="120"/>
      <c r="G38" s="121"/>
      <c r="H38" s="122"/>
      <c r="I38" s="55"/>
      <c r="J38" s="55"/>
      <c r="K38" s="55"/>
      <c r="L38" s="55"/>
      <c r="M38" s="55"/>
      <c r="N38" s="55"/>
      <c r="O38" s="6"/>
      <c r="P38" s="6"/>
      <c r="Q38" s="6"/>
      <c r="R38" s="6"/>
    </row>
    <row r="39" spans="1:18" s="17" customFormat="1" ht="15" customHeight="1">
      <c r="A39" s="100" t="s">
        <v>91</v>
      </c>
      <c r="B39" s="101"/>
      <c r="C39" s="101"/>
      <c r="D39" s="102"/>
      <c r="E39" s="31" t="s">
        <v>54</v>
      </c>
      <c r="F39" s="114"/>
      <c r="G39" s="115"/>
      <c r="H39" s="116"/>
      <c r="I39" s="55"/>
      <c r="J39" s="55"/>
      <c r="K39" s="55"/>
      <c r="L39" s="55"/>
      <c r="M39" s="55"/>
      <c r="N39" s="55"/>
      <c r="O39" s="6"/>
      <c r="P39" s="6"/>
      <c r="Q39" s="6"/>
      <c r="R39" s="6"/>
    </row>
    <row r="40" spans="1:18" s="17" customFormat="1" ht="13.5" customHeight="1">
      <c r="A40" s="100" t="s">
        <v>92</v>
      </c>
      <c r="B40" s="101"/>
      <c r="C40" s="101"/>
      <c r="D40" s="102"/>
      <c r="E40" s="31" t="s">
        <v>54</v>
      </c>
      <c r="F40" s="114"/>
      <c r="G40" s="115"/>
      <c r="H40" s="116"/>
      <c r="I40" s="55"/>
      <c r="J40" s="55"/>
      <c r="K40" s="55"/>
      <c r="L40" s="55"/>
      <c r="M40" s="55"/>
      <c r="N40" s="55"/>
      <c r="O40" s="6"/>
      <c r="P40" s="6"/>
      <c r="Q40" s="6"/>
      <c r="R40" s="6"/>
    </row>
    <row r="41" spans="1:18" s="17" customFormat="1" ht="15" customHeight="1">
      <c r="A41" s="100" t="s">
        <v>93</v>
      </c>
      <c r="B41" s="101"/>
      <c r="C41" s="101"/>
      <c r="D41" s="102"/>
      <c r="E41" s="31" t="s">
        <v>54</v>
      </c>
      <c r="F41" s="114"/>
      <c r="G41" s="115"/>
      <c r="H41" s="116"/>
      <c r="I41" s="55"/>
      <c r="J41" s="55"/>
      <c r="K41" s="55"/>
      <c r="L41" s="55"/>
      <c r="M41" s="55"/>
      <c r="N41" s="55"/>
      <c r="O41" s="6"/>
      <c r="P41" s="6"/>
      <c r="Q41" s="6"/>
      <c r="R41" s="6"/>
    </row>
    <row r="42" spans="1:18" ht="76.5" customHeight="1">
      <c r="A42" s="123" t="s">
        <v>94</v>
      </c>
      <c r="B42" s="124"/>
      <c r="C42" s="124"/>
      <c r="D42" s="124"/>
      <c r="E42" s="124"/>
      <c r="F42" s="124"/>
      <c r="G42" s="124"/>
      <c r="H42" s="125"/>
    </row>
    <row r="43" spans="1:18" ht="6.75" customHeight="1">
      <c r="A43" s="21"/>
      <c r="C43" s="18"/>
      <c r="D43" s="18"/>
      <c r="E43" s="18"/>
      <c r="F43" s="18"/>
    </row>
    <row r="44" spans="1:18">
      <c r="A44" s="97" t="s">
        <v>95</v>
      </c>
      <c r="B44" s="97"/>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97" t="s">
        <v>96</v>
      </c>
      <c r="B46" s="97"/>
      <c r="C46" s="97"/>
      <c r="D46" s="97"/>
      <c r="E46" s="97"/>
      <c r="F46" s="97"/>
      <c r="G46" s="97"/>
      <c r="H46" s="97"/>
      <c r="O46" s="18"/>
      <c r="P46" s="18"/>
      <c r="Q46" s="18"/>
    </row>
    <row r="48" spans="1:18" s="17" customFormat="1" ht="54">
      <c r="A48" s="79" t="s">
        <v>97</v>
      </c>
      <c r="B48" s="32" t="s">
        <v>98</v>
      </c>
      <c r="C48" s="32" t="s">
        <v>99</v>
      </c>
      <c r="D48" s="32" t="s">
        <v>100</v>
      </c>
      <c r="E48" s="32" t="s">
        <v>101</v>
      </c>
      <c r="F48" s="32" t="s">
        <v>101</v>
      </c>
      <c r="G48" s="32" t="s">
        <v>102</v>
      </c>
      <c r="H48" s="35" t="s">
        <v>38</v>
      </c>
    </row>
    <row r="49" spans="1:8" s="17" customFormat="1" ht="48" customHeight="1">
      <c r="A49" s="79"/>
      <c r="B49" s="11" t="s">
        <v>103</v>
      </c>
      <c r="C49" s="33">
        <v>0</v>
      </c>
      <c r="D49" s="140" t="s">
        <v>104</v>
      </c>
      <c r="E49" s="140">
        <v>0</v>
      </c>
      <c r="F49" s="88">
        <f>+ROUND((E49/'Resumen región 34'!E5)*100,0)</f>
        <v>0</v>
      </c>
      <c r="G49" s="99">
        <f>IF(F49=0,0,IF(AND(F49&gt;0,F49&lt;=20),5,IF(AND(F49&gt;20,F49&lt;=50),15,IF(AND(F49&gt;50,F49&lt;=70),25,IF(AND(F49&gt;70,F49&lt;=100),40,"ERROR")))))</f>
        <v>0</v>
      </c>
      <c r="H49" s="85" t="s">
        <v>105</v>
      </c>
    </row>
    <row r="50" spans="1:8" s="17" customFormat="1" ht="48" customHeight="1">
      <c r="A50" s="79"/>
      <c r="B50" s="11" t="s">
        <v>106</v>
      </c>
      <c r="C50" s="33">
        <v>5</v>
      </c>
      <c r="D50" s="141"/>
      <c r="E50" s="141"/>
      <c r="F50" s="89"/>
      <c r="G50" s="99"/>
      <c r="H50" s="86"/>
    </row>
    <row r="51" spans="1:8" s="17" customFormat="1" ht="48" customHeight="1">
      <c r="A51" s="79"/>
      <c r="B51" s="11" t="s">
        <v>107</v>
      </c>
      <c r="C51" s="33">
        <v>15</v>
      </c>
      <c r="D51" s="141"/>
      <c r="E51" s="141"/>
      <c r="F51" s="89"/>
      <c r="G51" s="99"/>
      <c r="H51" s="86"/>
    </row>
    <row r="52" spans="1:8" s="17" customFormat="1" ht="48" customHeight="1">
      <c r="A52" s="79"/>
      <c r="B52" s="11" t="s">
        <v>108</v>
      </c>
      <c r="C52" s="33">
        <v>25</v>
      </c>
      <c r="D52" s="141"/>
      <c r="E52" s="141"/>
      <c r="F52" s="89"/>
      <c r="G52" s="99"/>
      <c r="H52" s="86"/>
    </row>
    <row r="53" spans="1:8" s="17" customFormat="1" ht="85.5" customHeight="1">
      <c r="A53" s="79"/>
      <c r="B53" s="11" t="s">
        <v>109</v>
      </c>
      <c r="C53" s="33">
        <v>40</v>
      </c>
      <c r="D53" s="142"/>
      <c r="E53" s="142"/>
      <c r="F53" s="90"/>
      <c r="G53" s="99"/>
      <c r="H53" s="87"/>
    </row>
    <row r="56" spans="1:8" ht="40.5">
      <c r="A56" s="79" t="s">
        <v>110</v>
      </c>
      <c r="B56" s="32" t="s">
        <v>111</v>
      </c>
      <c r="C56" s="32" t="s">
        <v>99</v>
      </c>
      <c r="D56" s="32" t="s">
        <v>112</v>
      </c>
      <c r="E56" s="32" t="s">
        <v>113</v>
      </c>
      <c r="F56" s="82" t="s">
        <v>38</v>
      </c>
      <c r="G56" s="82"/>
      <c r="H56" s="82"/>
    </row>
    <row r="57" spans="1:8">
      <c r="A57" s="79"/>
      <c r="B57" s="31" t="s">
        <v>114</v>
      </c>
      <c r="C57" s="33">
        <v>0</v>
      </c>
      <c r="D57" s="143"/>
      <c r="E57" s="144"/>
      <c r="F57" s="91"/>
      <c r="G57" s="92"/>
      <c r="H57" s="93"/>
    </row>
    <row r="58" spans="1:8">
      <c r="A58" s="79"/>
      <c r="B58" s="31" t="s">
        <v>115</v>
      </c>
      <c r="C58" s="33">
        <v>5</v>
      </c>
      <c r="D58" s="143"/>
      <c r="E58" s="144"/>
      <c r="F58" s="91"/>
      <c r="G58" s="92"/>
      <c r="H58" s="93"/>
    </row>
    <row r="59" spans="1:8">
      <c r="A59" s="79"/>
      <c r="B59" s="31" t="s">
        <v>116</v>
      </c>
      <c r="C59" s="33">
        <v>15</v>
      </c>
      <c r="D59" s="143"/>
      <c r="E59" s="144"/>
      <c r="F59" s="91"/>
      <c r="G59" s="92"/>
      <c r="H59" s="93"/>
    </row>
    <row r="60" spans="1:8" ht="33.75" customHeight="1">
      <c r="A60" s="79"/>
      <c r="B60" s="31" t="s">
        <v>117</v>
      </c>
      <c r="C60" s="33">
        <v>30</v>
      </c>
      <c r="D60" s="143" t="s">
        <v>118</v>
      </c>
      <c r="E60" s="144">
        <f>+C60</f>
        <v>30</v>
      </c>
      <c r="F60" s="94" t="s">
        <v>119</v>
      </c>
      <c r="G60" s="95"/>
      <c r="H60" s="96"/>
    </row>
    <row r="63" spans="1:8" ht="27">
      <c r="A63" s="79" t="s">
        <v>120</v>
      </c>
      <c r="B63" s="32" t="s">
        <v>121</v>
      </c>
      <c r="C63" s="32" t="s">
        <v>122</v>
      </c>
      <c r="D63" s="32" t="s">
        <v>123</v>
      </c>
      <c r="E63" s="32" t="s">
        <v>124</v>
      </c>
      <c r="F63" s="32" t="s">
        <v>99</v>
      </c>
      <c r="G63" s="32" t="s">
        <v>102</v>
      </c>
      <c r="H63" s="37" t="s">
        <v>38</v>
      </c>
    </row>
    <row r="64" spans="1:8" ht="67.5">
      <c r="A64" s="79"/>
      <c r="B64" s="36">
        <v>59970</v>
      </c>
      <c r="C64" s="36">
        <v>99950</v>
      </c>
      <c r="D64" s="145">
        <v>74000</v>
      </c>
      <c r="E64" s="12" t="str">
        <f>+IF(AND(D64&gt;=B64,D64&lt;=C64),"CUMPLE","NO CUMPLE")</f>
        <v>CUMPLE</v>
      </c>
      <c r="F64" s="28">
        <v>20</v>
      </c>
      <c r="G64" s="146" t="s">
        <v>104</v>
      </c>
      <c r="H64" s="59" t="s">
        <v>125</v>
      </c>
    </row>
    <row r="66" spans="1:18">
      <c r="A66" s="5"/>
      <c r="B66" s="5"/>
      <c r="C66" s="8"/>
      <c r="D66" s="8"/>
      <c r="E66" s="8"/>
      <c r="F66" s="8"/>
      <c r="G66" s="8"/>
      <c r="H66" s="8"/>
      <c r="I66" s="8"/>
      <c r="J66" s="8"/>
      <c r="K66" s="8"/>
      <c r="L66" s="8"/>
      <c r="M66" s="7"/>
      <c r="N66" s="7"/>
      <c r="O66" s="7"/>
      <c r="P66" s="7"/>
      <c r="Q66" s="7"/>
    </row>
    <row r="67" spans="1:18" ht="54">
      <c r="A67" s="80" t="s">
        <v>126</v>
      </c>
      <c r="B67" s="32" t="s">
        <v>127</v>
      </c>
      <c r="C67" s="32" t="s">
        <v>128</v>
      </c>
      <c r="D67" s="32" t="s">
        <v>99</v>
      </c>
      <c r="E67" s="32" t="s">
        <v>102</v>
      </c>
      <c r="F67" s="82" t="s">
        <v>38</v>
      </c>
      <c r="G67" s="82"/>
      <c r="H67" s="82"/>
      <c r="I67" s="8"/>
      <c r="J67" s="8"/>
      <c r="K67" s="7"/>
      <c r="L67" s="7"/>
      <c r="M67" s="7"/>
      <c r="N67" s="7"/>
      <c r="O67" s="7"/>
    </row>
    <row r="68" spans="1:18" ht="137.25" customHeight="1">
      <c r="A68" s="81"/>
      <c r="B68" s="39">
        <f>+ROUND('Resumen región 34'!E3*20%,0)</f>
        <v>161</v>
      </c>
      <c r="C68" s="147">
        <v>400</v>
      </c>
      <c r="D68" s="28">
        <v>10</v>
      </c>
      <c r="E68" s="28">
        <f>+IF(((C68-B68)/'Resumen región 34'!E3)*D68&gt;10,10,((C68-B68)/'Resumen región 34'!E3)*D68)</f>
        <v>2.9652605459057075</v>
      </c>
      <c r="F68" s="83" t="s">
        <v>84</v>
      </c>
      <c r="G68" s="84"/>
      <c r="H68" s="84"/>
      <c r="I68" s="8"/>
      <c r="J68" s="8"/>
      <c r="K68" s="7"/>
      <c r="L68" s="7"/>
      <c r="M68" s="7"/>
      <c r="N68" s="7"/>
      <c r="O68" s="7"/>
    </row>
    <row r="69" spans="1:18" s="17" customFormat="1" ht="42" customHeight="1">
      <c r="A69" s="123" t="s">
        <v>129</v>
      </c>
      <c r="B69" s="124"/>
      <c r="C69" s="124"/>
      <c r="D69" s="124"/>
      <c r="E69" s="124"/>
      <c r="F69" s="124"/>
      <c r="G69" s="124"/>
      <c r="H69" s="125"/>
      <c r="I69" s="55"/>
      <c r="J69" s="55"/>
      <c r="K69" s="55"/>
      <c r="L69" s="55"/>
      <c r="M69" s="55"/>
      <c r="N69" s="55"/>
      <c r="O69" s="6"/>
      <c r="P69" s="6"/>
      <c r="Q69" s="6"/>
      <c r="R69" s="6"/>
    </row>
  </sheetData>
  <mergeCells count="50">
    <mergeCell ref="A69:H69"/>
    <mergeCell ref="A41:D41"/>
    <mergeCell ref="G11:H11"/>
    <mergeCell ref="A42:H42"/>
    <mergeCell ref="G6:H6"/>
    <mergeCell ref="G7:H7"/>
    <mergeCell ref="G8:H8"/>
    <mergeCell ref="G9:H9"/>
    <mergeCell ref="G10:H10"/>
    <mergeCell ref="A29:B29"/>
    <mergeCell ref="C33:G33"/>
    <mergeCell ref="C36:E36"/>
    <mergeCell ref="A36:B36"/>
    <mergeCell ref="F36:H36"/>
    <mergeCell ref="A39:D39"/>
    <mergeCell ref="A40:D40"/>
    <mergeCell ref="E37:E38"/>
    <mergeCell ref="F37:H38"/>
    <mergeCell ref="F39:H39"/>
    <mergeCell ref="F40:H40"/>
    <mergeCell ref="C37:C38"/>
    <mergeCell ref="C28:G28"/>
    <mergeCell ref="A1:H1"/>
    <mergeCell ref="D49:D53"/>
    <mergeCell ref="G49:G53"/>
    <mergeCell ref="A46:H46"/>
    <mergeCell ref="A48:A53"/>
    <mergeCell ref="C34:G34"/>
    <mergeCell ref="D37:D38"/>
    <mergeCell ref="B3:E3"/>
    <mergeCell ref="A13:B13"/>
    <mergeCell ref="A20:D20"/>
    <mergeCell ref="A26:B26"/>
    <mergeCell ref="A21:B21"/>
    <mergeCell ref="A44:B44"/>
    <mergeCell ref="A32:A33"/>
    <mergeCell ref="F41:H41"/>
    <mergeCell ref="A63:A64"/>
    <mergeCell ref="A67:A68"/>
    <mergeCell ref="F67:H67"/>
    <mergeCell ref="F68:H68"/>
    <mergeCell ref="H49:H53"/>
    <mergeCell ref="F49:F53"/>
    <mergeCell ref="E49:E53"/>
    <mergeCell ref="A56:A60"/>
    <mergeCell ref="F56:H56"/>
    <mergeCell ref="F57:H57"/>
    <mergeCell ref="F58:H58"/>
    <mergeCell ref="F59:H59"/>
    <mergeCell ref="F60:H60"/>
  </mergeCells>
  <phoneticPr fontId="6" type="noConversion"/>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E39:E41 N45:Q45 C30:C34 D30:G32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E9" sqref="E9"/>
    </sheetView>
  </sheetViews>
  <sheetFormatPr defaultColWidth="9.140625" defaultRowHeight="15"/>
  <cols>
    <col min="1" max="1" width="10.7109375" style="1" customWidth="1"/>
  </cols>
  <sheetData>
    <row r="1" spans="1:2">
      <c r="A1" s="1" t="s">
        <v>130</v>
      </c>
      <c r="B1" s="1" t="s">
        <v>131</v>
      </c>
    </row>
    <row r="2" spans="1:2">
      <c r="A2" s="1" t="s">
        <v>54</v>
      </c>
      <c r="B2" s="1">
        <v>1</v>
      </c>
    </row>
    <row r="3" spans="1:2">
      <c r="A3" s="1" t="s">
        <v>77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2024-08-23T21:37:51Z</dcterms:modified>
  <cp:category/>
  <cp:contentStatus/>
</cp:coreProperties>
</file>